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Client Files\HDR\SSWD\InstreamFlow\Model\For SSWD Post\HDR Upstream Modeling Site\"/>
    </mc:Choice>
  </mc:AlternateContent>
  <bookViews>
    <workbookView xWindow="0" yWindow="0" windowWidth="19200" windowHeight="10605" tabRatio="430" activeTab="1"/>
  </bookViews>
  <sheets>
    <sheet name="Calibration Conditions" sheetId="1" r:id="rId1"/>
    <sheet name="Simulation Conditions &amp; Summar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2" l="1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E3" i="2" l="1"/>
  <c r="B36" i="2" l="1"/>
  <c r="C36" i="2" s="1"/>
  <c r="B37" i="2"/>
  <c r="C37" i="2" s="1"/>
  <c r="B38" i="2"/>
  <c r="C38" i="2" s="1"/>
  <c r="B39" i="2"/>
  <c r="C39" i="2" s="1"/>
  <c r="B40" i="2"/>
  <c r="C40" i="2" s="1"/>
  <c r="B41" i="2"/>
  <c r="C41" i="2" s="1"/>
  <c r="B42" i="2"/>
  <c r="C42" i="2" s="1"/>
  <c r="B43" i="2"/>
  <c r="C43" i="2" s="1"/>
  <c r="B44" i="2"/>
  <c r="C44" i="2" s="1"/>
  <c r="B45" i="2"/>
  <c r="C45" i="2" s="1"/>
  <c r="B46" i="2"/>
  <c r="C46" i="2" s="1"/>
  <c r="B47" i="2"/>
  <c r="C47" i="2" s="1"/>
  <c r="B48" i="2"/>
  <c r="C48" i="2" s="1"/>
  <c r="B49" i="2"/>
  <c r="C49" i="2" s="1"/>
  <c r="B50" i="2"/>
  <c r="C50" i="2" s="1"/>
  <c r="B51" i="2"/>
  <c r="C51" i="2" s="1"/>
  <c r="B52" i="2"/>
  <c r="C52" i="2" s="1"/>
  <c r="B35" i="2"/>
  <c r="C35" i="2" s="1"/>
  <c r="J8" i="2"/>
  <c r="B25" i="2"/>
  <c r="E25" i="2" s="1"/>
  <c r="B24" i="2"/>
  <c r="E24" i="2" s="1"/>
  <c r="B23" i="2"/>
  <c r="E23" i="2" s="1"/>
  <c r="B22" i="2"/>
  <c r="E22" i="2" s="1"/>
  <c r="B21" i="2"/>
  <c r="E21" i="2" s="1"/>
  <c r="B20" i="2"/>
  <c r="E20" i="2" s="1"/>
  <c r="B19" i="2"/>
  <c r="E19" i="2" s="1"/>
  <c r="B18" i="2"/>
  <c r="E18" i="2" s="1"/>
  <c r="B17" i="2"/>
  <c r="E17" i="2" s="1"/>
  <c r="B16" i="2"/>
  <c r="E16" i="2" s="1"/>
  <c r="B15" i="2"/>
  <c r="E15" i="2" s="1"/>
  <c r="B14" i="2"/>
  <c r="E14" i="2" s="1"/>
  <c r="B13" i="2"/>
  <c r="E13" i="2" s="1"/>
  <c r="B12" i="2"/>
  <c r="E12" i="2" s="1"/>
  <c r="B11" i="2"/>
  <c r="E11" i="2" s="1"/>
  <c r="B10" i="2"/>
  <c r="E10" i="2" s="1"/>
  <c r="B9" i="2"/>
  <c r="E9" i="2" s="1"/>
  <c r="B8" i="2"/>
  <c r="E8" i="2" s="1"/>
  <c r="I9" i="2" l="1"/>
  <c r="K9" i="2" s="1"/>
  <c r="G9" i="2"/>
  <c r="H9" i="2"/>
  <c r="I14" i="2"/>
  <c r="K14" i="2" s="1"/>
  <c r="H14" i="2"/>
  <c r="G14" i="2"/>
  <c r="G13" i="2"/>
  <c r="H13" i="2"/>
  <c r="I13" i="2"/>
  <c r="K13" i="2" s="1"/>
  <c r="G10" i="2"/>
  <c r="H10" i="2"/>
  <c r="I10" i="2"/>
  <c r="K10" i="2" s="1"/>
  <c r="I22" i="2"/>
  <c r="K22" i="2" s="1"/>
  <c r="H22" i="2"/>
  <c r="G22" i="2"/>
  <c r="G11" i="2"/>
  <c r="H11" i="2"/>
  <c r="I11" i="2"/>
  <c r="K11" i="2" s="1"/>
  <c r="G15" i="2"/>
  <c r="H15" i="2"/>
  <c r="I15" i="2"/>
  <c r="K15" i="2" s="1"/>
  <c r="G19" i="2"/>
  <c r="H19" i="2"/>
  <c r="I19" i="2"/>
  <c r="K19" i="2" s="1"/>
  <c r="G23" i="2"/>
  <c r="H23" i="2"/>
  <c r="I23" i="2"/>
  <c r="K23" i="2" s="1"/>
  <c r="G17" i="2"/>
  <c r="H17" i="2"/>
  <c r="I17" i="2"/>
  <c r="K17" i="2" s="1"/>
  <c r="G25" i="2"/>
  <c r="I25" i="2"/>
  <c r="K25" i="2" s="1"/>
  <c r="H25" i="2"/>
  <c r="I18" i="2"/>
  <c r="K18" i="2" s="1"/>
  <c r="H18" i="2"/>
  <c r="G18" i="2"/>
  <c r="I12" i="2"/>
  <c r="K12" i="2" s="1"/>
  <c r="G12" i="2"/>
  <c r="H12" i="2"/>
  <c r="I16" i="2"/>
  <c r="K16" i="2" s="1"/>
  <c r="G16" i="2"/>
  <c r="H16" i="2"/>
  <c r="I20" i="2"/>
  <c r="K20" i="2" s="1"/>
  <c r="G20" i="2"/>
  <c r="H20" i="2"/>
  <c r="I24" i="2"/>
  <c r="K24" i="2" s="1"/>
  <c r="G24" i="2"/>
  <c r="H24" i="2"/>
  <c r="G21" i="2"/>
  <c r="H21" i="2"/>
  <c r="I21" i="2"/>
  <c r="K21" i="2" s="1"/>
  <c r="G8" i="2"/>
  <c r="I8" i="2"/>
  <c r="K8" i="2" s="1"/>
  <c r="H8" i="2"/>
  <c r="D11" i="1" l="1"/>
  <c r="E11" i="1" s="1"/>
  <c r="J11" i="1"/>
  <c r="J4" i="1"/>
  <c r="F4" i="1" l="1"/>
  <c r="F11" i="1"/>
  <c r="F7" i="1" l="1"/>
  <c r="D6" i="1"/>
  <c r="E6" i="1" s="1"/>
  <c r="D22" i="1" l="1"/>
  <c r="E22" i="1" s="1"/>
  <c r="D21" i="1"/>
  <c r="E21" i="1" s="1"/>
  <c r="D20" i="1"/>
  <c r="E20" i="1" s="1"/>
  <c r="D19" i="1"/>
  <c r="E19" i="1" s="1"/>
  <c r="D18" i="1"/>
  <c r="E18" i="1" s="1"/>
  <c r="D7" i="1"/>
  <c r="E7" i="1" s="1"/>
  <c r="D5" i="1"/>
  <c r="E5" i="1" s="1"/>
  <c r="D4" i="1"/>
  <c r="E4" i="1" s="1"/>
  <c r="J20" i="1"/>
  <c r="J19" i="1"/>
  <c r="J6" i="1"/>
  <c r="J5" i="1"/>
  <c r="F21" i="1" l="1"/>
  <c r="I21" i="1" s="1"/>
  <c r="J21" i="1" s="1"/>
  <c r="F18" i="1"/>
  <c r="I18" i="1" s="1"/>
  <c r="J18" i="1" s="1"/>
  <c r="I7" i="1"/>
  <c r="J7" i="1" s="1"/>
  <c r="F22" i="1"/>
  <c r="I22" i="1" s="1"/>
  <c r="J22" i="1" s="1"/>
  <c r="F20" i="1"/>
  <c r="F19" i="1"/>
  <c r="F5" i="1"/>
  <c r="F6" i="1"/>
</calcChain>
</file>

<file path=xl/sharedStrings.xml><?xml version="1.0" encoding="utf-8"?>
<sst xmlns="http://schemas.openxmlformats.org/spreadsheetml/2006/main" count="114" uniqueCount="61">
  <si>
    <t>Date</t>
  </si>
  <si>
    <t>Discharge (CFS)</t>
  </si>
  <si>
    <t>Hydrograph Note</t>
  </si>
  <si>
    <t>Wheatland Stream Gage</t>
  </si>
  <si>
    <t>Stable</t>
  </si>
  <si>
    <t>Downstream Boundary</t>
  </si>
  <si>
    <t>Slope</t>
  </si>
  <si>
    <t>Intercept</t>
  </si>
  <si>
    <t>DS Boundary WSE ft</t>
  </si>
  <si>
    <t>DS BNDRY WSE m</t>
  </si>
  <si>
    <t>calculated</t>
  </si>
  <si>
    <t>Q CMS</t>
  </si>
  <si>
    <t>Calibration</t>
  </si>
  <si>
    <t>DS Bndry only</t>
  </si>
  <si>
    <t>Data Available/Notes</t>
  </si>
  <si>
    <t>Post 14 K Flow</t>
  </si>
  <si>
    <t>Rating Information</t>
  </si>
  <si>
    <t>Mesh buildup</t>
  </si>
  <si>
    <t>SQRT of Q CFS</t>
  </si>
  <si>
    <t>SQRT of Q CMS</t>
  </si>
  <si>
    <t>Rating Information CFS</t>
  </si>
  <si>
    <t>Rating Information CMS</t>
  </si>
  <si>
    <t>US Boundary WSE ft</t>
  </si>
  <si>
    <t>US BNDRY WSE m</t>
  </si>
  <si>
    <t>Discharge</t>
  </si>
  <si>
    <t>Flow (cfs)</t>
  </si>
  <si>
    <t>Flow (cms)</t>
  </si>
  <si>
    <t>BOTTOM m</t>
  </si>
  <si>
    <t>Model Stats</t>
  </si>
  <si>
    <t>Inflow (cms)</t>
  </si>
  <si>
    <t>Outflow (cms)</t>
  </si>
  <si>
    <t>Difference (cms)</t>
  </si>
  <si>
    <t>% Difference</t>
  </si>
  <si>
    <t>Inflow (cfs)</t>
  </si>
  <si>
    <t>Outflow (cfs)</t>
  </si>
  <si>
    <t>Difference (cfs)</t>
  </si>
  <si>
    <t>Solution Change</t>
  </si>
  <si>
    <t>Model/Comp</t>
  </si>
  <si>
    <t>Transmissivity</t>
  </si>
  <si>
    <t>Bed File</t>
  </si>
  <si>
    <t>Bounardy Conditions</t>
  </si>
  <si>
    <t>Simulation Q (CMS)</t>
  </si>
  <si>
    <t>SQRT Q (CMS)</t>
  </si>
  <si>
    <t>DS Bndry Elevation (m)</t>
  </si>
  <si>
    <t>Outlier</t>
  </si>
  <si>
    <t>Upstream Boundary Rating Data</t>
  </si>
  <si>
    <t>Downstream Boundary Rating Data</t>
  </si>
  <si>
    <t>Lower Bear River</t>
  </si>
  <si>
    <t>Revised</t>
  </si>
  <si>
    <t>May revise</t>
  </si>
  <si>
    <t>Downstream Study Site</t>
  </si>
  <si>
    <t>Simulated</t>
  </si>
  <si>
    <t>River 2D Rating Curve for Simulation Model Runs</t>
  </si>
  <si>
    <t>Target</t>
  </si>
  <si>
    <t>or</t>
  </si>
  <si>
    <t>Running</t>
  </si>
  <si>
    <t>&lt;3%</t>
  </si>
  <si>
    <t>&lt;2 cfs</t>
  </si>
  <si>
    <t>Blocked 3 025</t>
  </si>
  <si>
    <t>SAC-FJ7</t>
  </si>
  <si>
    <t>SAC-XQW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</si>
</sst>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0000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3">
    <xf numFmtId="0" fontId="0" fillId="0" borderId="0" xfId="0"/>
    <xf numFmtId="14" fontId="0" fillId="0" borderId="1" xfId="0" applyNumberFormat="1" applyBorder="1"/>
    <xf numFmtId="0" fontId="0" fillId="0" borderId="1" xfId="0" applyBorder="1"/>
    <xf numFmtId="0" fontId="0" fillId="0" borderId="0" xfId="0" applyFill="1" applyBorder="1"/>
    <xf numFmtId="0" fontId="0" fillId="2" borderId="0" xfId="0" applyFill="1"/>
    <xf numFmtId="0" fontId="0" fillId="4" borderId="0" xfId="0" applyFill="1"/>
    <xf numFmtId="0" fontId="0" fillId="0" borderId="0" xfId="0" applyFill="1"/>
    <xf numFmtId="14" fontId="0" fillId="3" borderId="1" xfId="0" applyNumberFormat="1" applyFill="1" applyBorder="1"/>
    <xf numFmtId="0" fontId="5" fillId="0" borderId="1" xfId="0" applyFont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5" fillId="8" borderId="1" xfId="0" applyFont="1" applyFill="1" applyBorder="1" applyAlignment="1">
      <alignment horizontal="center" vertical="center"/>
    </xf>
    <xf numFmtId="0" fontId="5" fillId="0" borderId="1" xfId="0" applyFont="1" applyBorder="1"/>
    <xf numFmtId="164" fontId="6" fillId="0" borderId="1" xfId="0" applyNumberFormat="1" applyFont="1" applyFill="1" applyBorder="1"/>
    <xf numFmtId="0" fontId="6" fillId="0" borderId="1" xfId="0" applyFont="1" applyFill="1" applyBorder="1"/>
    <xf numFmtId="10" fontId="6" fillId="0" borderId="1" xfId="1" applyNumberFormat="1" applyFont="1" applyFill="1" applyBorder="1"/>
    <xf numFmtId="165" fontId="6" fillId="0" borderId="1" xfId="0" applyNumberFormat="1" applyFont="1" applyFill="1" applyBorder="1"/>
    <xf numFmtId="2" fontId="6" fillId="0" borderId="1" xfId="0" applyNumberFormat="1" applyFont="1" applyFill="1" applyBorder="1"/>
    <xf numFmtId="0" fontId="7" fillId="3" borderId="1" xfId="0" applyFont="1" applyFill="1" applyBorder="1"/>
    <xf numFmtId="2" fontId="6" fillId="0" borderId="2" xfId="0" applyNumberFormat="1" applyFont="1" applyFill="1" applyBorder="1"/>
    <xf numFmtId="0" fontId="4" fillId="7" borderId="1" xfId="0" applyFont="1" applyFill="1" applyBorder="1" applyAlignment="1">
      <alignment horizontal="center"/>
    </xf>
    <xf numFmtId="0" fontId="0" fillId="5" borderId="1" xfId="0" applyFill="1" applyBorder="1"/>
    <xf numFmtId="0" fontId="0" fillId="0" borderId="1" xfId="0" applyFill="1" applyBorder="1"/>
    <xf numFmtId="0" fontId="0" fillId="3" borderId="1" xfId="0" applyFill="1" applyBorder="1"/>
    <xf numFmtId="0" fontId="1" fillId="0" borderId="1" xfId="0" applyFont="1" applyFill="1" applyBorder="1"/>
    <xf numFmtId="0" fontId="2" fillId="2" borderId="0" xfId="0" applyFont="1" applyFill="1" applyBorder="1"/>
    <xf numFmtId="0" fontId="0" fillId="10" borderId="1" xfId="0" applyFill="1" applyBorder="1"/>
    <xf numFmtId="14" fontId="0" fillId="10" borderId="1" xfId="0" applyNumberFormat="1" applyFill="1" applyBorder="1"/>
    <xf numFmtId="0" fontId="2" fillId="4" borderId="0" xfId="0" applyFont="1" applyFill="1"/>
    <xf numFmtId="0" fontId="0" fillId="4" borderId="0" xfId="0" applyFill="1" applyBorder="1"/>
    <xf numFmtId="0" fontId="2" fillId="0" borderId="0" xfId="0" applyFont="1" applyFill="1"/>
    <xf numFmtId="22" fontId="0" fillId="0" borderId="0" xfId="0" applyNumberFormat="1" applyFill="1"/>
    <xf numFmtId="14" fontId="0" fillId="0" borderId="0" xfId="0" applyNumberFormat="1" applyFill="1"/>
    <xf numFmtId="0" fontId="0" fillId="4" borderId="1" xfId="0" applyFill="1" applyBorder="1"/>
    <xf numFmtId="14" fontId="0" fillId="0" borderId="0" xfId="0" applyNumberFormat="1" applyFill="1" applyBorder="1"/>
    <xf numFmtId="0" fontId="0" fillId="0" borderId="0" xfId="0" quotePrefix="1" applyFill="1" applyBorder="1" applyAlignment="1">
      <alignment horizontal="center"/>
    </xf>
    <xf numFmtId="14" fontId="0" fillId="0" borderId="1" xfId="0" applyNumberFormat="1" applyFill="1" applyBorder="1"/>
    <xf numFmtId="164" fontId="1" fillId="0" borderId="3" xfId="0" applyNumberFormat="1" applyFont="1" applyFill="1" applyBorder="1"/>
    <xf numFmtId="0" fontId="7" fillId="11" borderId="1" xfId="0" applyFont="1" applyFill="1" applyBorder="1"/>
    <xf numFmtId="14" fontId="0" fillId="0" borderId="0" xfId="0" applyNumberFormat="1"/>
    <xf numFmtId="0" fontId="7" fillId="12" borderId="1" xfId="0" applyFont="1" applyFill="1" applyBorder="1"/>
    <xf numFmtId="166" fontId="7" fillId="3" borderId="1" xfId="0" applyNumberFormat="1" applyFont="1" applyFill="1" applyBorder="1"/>
    <xf numFmtId="0" fontId="4" fillId="6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 Boundary SQRT CFS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567547215802"/>
          <c:y val="0.17634259259259263"/>
          <c:w val="0.58401431164388029"/>
          <c:h val="0.62271617089530473"/>
        </c:manualLayout>
      </c:layout>
      <c:scatterChart>
        <c:scatterStyle val="lineMarker"/>
        <c:varyColors val="0"/>
        <c:ser>
          <c:idx val="0"/>
          <c:order val="0"/>
          <c:tx>
            <c:v>DS Boundary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'Calibration Conditions'!$F$4:$F$6</c:f>
              <c:numCache>
                <c:formatCode>General</c:formatCode>
                <c:ptCount val="3"/>
                <c:pt idx="0">
                  <c:v>4.1267420563926702</c:v>
                </c:pt>
                <c:pt idx="1">
                  <c:v>18.246369501903661</c:v>
                </c:pt>
                <c:pt idx="2">
                  <c:v>25.963243248870125</c:v>
                </c:pt>
              </c:numCache>
            </c:numRef>
          </c:xVal>
          <c:yVal>
            <c:numRef>
              <c:f>'Calibration Conditions'!$I$4:$I$6</c:f>
              <c:numCache>
                <c:formatCode>General</c:formatCode>
                <c:ptCount val="3"/>
                <c:pt idx="0">
                  <c:v>91.458333333333329</c:v>
                </c:pt>
                <c:pt idx="1">
                  <c:v>93.391999999999996</c:v>
                </c:pt>
                <c:pt idx="2">
                  <c:v>94.565333333333328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'Calibration Conditions'!$B$11</c:f>
              <c:strCache>
                <c:ptCount val="1"/>
                <c:pt idx="0">
                  <c:v>7/19/2018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'Calibration Conditions'!$F$11</c:f>
              <c:numCache>
                <c:formatCode>General</c:formatCode>
                <c:ptCount val="1"/>
                <c:pt idx="0">
                  <c:v>11.278297743897348</c:v>
                </c:pt>
              </c:numCache>
            </c:numRef>
          </c:xVal>
          <c:yVal>
            <c:numRef>
              <c:f>'Calibration Conditions'!$I$11</c:f>
              <c:numCache>
                <c:formatCode>General</c:formatCode>
                <c:ptCount val="1"/>
                <c:pt idx="0">
                  <c:v>92.182000000000002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821392"/>
        <c:axId val="439823744"/>
      </c:scatterChart>
      <c:valAx>
        <c:axId val="43982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SQRT</a:t>
                </a:r>
                <a:r>
                  <a:rPr lang="en-US" baseline="0"/>
                  <a:t> Q CFS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823744"/>
        <c:crosses val="autoZero"/>
        <c:crossBetween val="midCat"/>
      </c:valAx>
      <c:valAx>
        <c:axId val="43982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WSE (ft)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821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 Boundary SQRT CMS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'Calibration Conditions'!$E$4:$E$6</c:f>
              <c:numCache>
                <c:formatCode>General</c:formatCode>
                <c:ptCount val="3"/>
                <c:pt idx="0">
                  <c:v>0.69443149698152373</c:v>
                </c:pt>
                <c:pt idx="1">
                  <c:v>3.0704254141730916</c:v>
                </c:pt>
                <c:pt idx="2">
                  <c:v>4.3689897816314476</c:v>
                </c:pt>
              </c:numCache>
            </c:numRef>
          </c:xVal>
          <c:yVal>
            <c:numRef>
              <c:f>'Calibration Conditions'!$J$4:$J$6</c:f>
              <c:numCache>
                <c:formatCode>General</c:formatCode>
                <c:ptCount val="3"/>
                <c:pt idx="0">
                  <c:v>27.8765</c:v>
                </c:pt>
                <c:pt idx="1">
                  <c:v>28.465881599999999</c:v>
                </c:pt>
                <c:pt idx="2">
                  <c:v>28.823513599999998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'Calibration Conditions'!$B$11</c:f>
              <c:strCache>
                <c:ptCount val="1"/>
                <c:pt idx="0">
                  <c:v>7/19/2018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'Calibration Conditions'!$E$11</c:f>
              <c:numCache>
                <c:formatCode>General</c:formatCode>
                <c:ptCount val="1"/>
                <c:pt idx="0">
                  <c:v>1.8978664231183395</c:v>
                </c:pt>
              </c:numCache>
            </c:numRef>
          </c:xVal>
          <c:yVal>
            <c:numRef>
              <c:f>'Calibration Conditions'!$J$11</c:f>
              <c:numCache>
                <c:formatCode>General</c:formatCode>
                <c:ptCount val="1"/>
                <c:pt idx="0">
                  <c:v>28.097073600000002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825312"/>
        <c:axId val="439818256"/>
      </c:scatterChart>
      <c:valAx>
        <c:axId val="439825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SQRT</a:t>
                </a:r>
                <a:r>
                  <a:rPr lang="en-US" baseline="0"/>
                  <a:t> Q CMS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818256"/>
        <c:crosses val="autoZero"/>
        <c:crossBetween val="midCat"/>
      </c:valAx>
      <c:valAx>
        <c:axId val="43981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WSE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825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 Boundary SQRT CMS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14517794280455"/>
          <c:y val="0.18097222222222226"/>
          <c:w val="0.84807967724413591"/>
          <c:h val="0.6227161708953047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'Calibration Conditions'!$E$19:$E$20</c:f>
              <c:numCache>
                <c:formatCode>General</c:formatCode>
                <c:ptCount val="2"/>
                <c:pt idx="0">
                  <c:v>0.67099710878661767</c:v>
                </c:pt>
                <c:pt idx="1">
                  <c:v>3.0704254141730916</c:v>
                </c:pt>
              </c:numCache>
            </c:numRef>
          </c:xVal>
          <c:yVal>
            <c:numRef>
              <c:f>'Calibration Conditions'!$J$19:$J$20</c:f>
              <c:numCache>
                <c:formatCode>General</c:formatCode>
                <c:ptCount val="2"/>
                <c:pt idx="0">
                  <c:v>29.918558400000002</c:v>
                </c:pt>
                <c:pt idx="1">
                  <c:v>30.485791200000005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353600"/>
        <c:axId val="444347720"/>
      </c:scatterChart>
      <c:valAx>
        <c:axId val="444353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SRT Q CMS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347720"/>
        <c:crosses val="autoZero"/>
        <c:crossBetween val="midCat"/>
      </c:valAx>
      <c:valAx>
        <c:axId val="444347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WSE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353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 Boundary SQRT CFS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14517794280455"/>
          <c:y val="0.18097222222222226"/>
          <c:w val="0.84807967724413591"/>
          <c:h val="0.6227161708953047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'Calibration Conditions'!$F$19:$F$20</c:f>
              <c:numCache>
                <c:formatCode>General</c:formatCode>
                <c:ptCount val="2"/>
                <c:pt idx="0">
                  <c:v>3.9874804074753771</c:v>
                </c:pt>
                <c:pt idx="1">
                  <c:v>18.246369501903661</c:v>
                </c:pt>
              </c:numCache>
            </c:numRef>
          </c:xVal>
          <c:yVal>
            <c:numRef>
              <c:f>'Calibration Conditions'!$I$19:$I$20</c:f>
              <c:numCache>
                <c:formatCode>General</c:formatCode>
                <c:ptCount val="2"/>
                <c:pt idx="0">
                  <c:v>98.158000000000001</c:v>
                </c:pt>
                <c:pt idx="1">
                  <c:v>100.01900000000001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352032"/>
        <c:axId val="444348504"/>
      </c:scatterChart>
      <c:valAx>
        <c:axId val="444352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SRT Q CFS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348504"/>
        <c:crosses val="autoZero"/>
        <c:crossBetween val="midCat"/>
      </c:valAx>
      <c:valAx>
        <c:axId val="44434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WSE</a:t>
                </a:r>
                <a:r>
                  <a:rPr lang="en-US" baseline="0"/>
                  <a:t> (ft)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352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371475</xdr:colOff>
      <xdr:row>0</xdr:row>
      <xdr:rowOff>109537</xdr:rowOff>
    </xdr:from>
    <xdr:to>
      <xdr:col>33</xdr:col>
      <xdr:colOff>19050</xdr:colOff>
      <xdr:row>14</xdr:row>
      <xdr:rowOff>157162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295275</xdr:colOff>
      <xdr:row>0</xdr:row>
      <xdr:rowOff>95250</xdr:rowOff>
    </xdr:from>
    <xdr:to>
      <xdr:col>22</xdr:col>
      <xdr:colOff>514350</xdr:colOff>
      <xdr:row>14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333375</xdr:colOff>
      <xdr:row>15</xdr:row>
      <xdr:rowOff>38100</xdr:rowOff>
    </xdr:from>
    <xdr:to>
      <xdr:col>23</xdr:col>
      <xdr:colOff>228600</xdr:colOff>
      <xdr:row>31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361950</xdr:colOff>
      <xdr:row>15</xdr:row>
      <xdr:rowOff>38100</xdr:rowOff>
    </xdr:from>
    <xdr:to>
      <xdr:col>33</xdr:col>
      <xdr:colOff>295275</xdr:colOff>
      <xdr:row>31</xdr:row>
      <xdr:rowOff>95250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6"/>
  <sheetViews>
    <sheetView workbookViewId="0">
      <selection activeCell="J33" sqref="J33"/>
    </sheetView>
  </sheetViews>
  <sheetFormatPr defaultRowHeight="15" x14ac:dyDescent="0.25"/>
  <cols>
    <col min="1" max="1" width="21.5703125" bestFit="1" customWidth="1"/>
    <col min="2" max="2" width="19.5703125" customWidth="1"/>
    <col min="3" max="3" width="14.28515625" customWidth="1"/>
    <col min="5" max="5" width="14.140625" bestFit="1" customWidth="1"/>
    <col min="6" max="6" width="13.28515625" customWidth="1"/>
    <col min="7" max="7" width="22.7109375" bestFit="1" customWidth="1"/>
    <col min="8" max="8" width="32.85546875" customWidth="1"/>
    <col min="9" max="9" width="19.140625" customWidth="1"/>
    <col min="10" max="10" width="16.7109375" customWidth="1"/>
    <col min="16" max="16" width="9.7109375" bestFit="1" customWidth="1"/>
  </cols>
  <sheetData>
    <row r="2" spans="1:13" s="4" customFormat="1" x14ac:dyDescent="0.25">
      <c r="A2" s="24" t="s">
        <v>46</v>
      </c>
      <c r="D2" s="4">
        <v>2.83168E-2</v>
      </c>
      <c r="J2" s="4">
        <v>0.30480000000000002</v>
      </c>
    </row>
    <row r="3" spans="1:13" x14ac:dyDescent="0.25">
      <c r="A3" s="2" t="s">
        <v>14</v>
      </c>
      <c r="B3" s="2" t="s">
        <v>0</v>
      </c>
      <c r="C3" s="2" t="s">
        <v>1</v>
      </c>
      <c r="D3" s="20" t="s">
        <v>11</v>
      </c>
      <c r="E3" s="2" t="s">
        <v>19</v>
      </c>
      <c r="F3" s="2" t="s">
        <v>18</v>
      </c>
      <c r="G3" s="2" t="s">
        <v>2</v>
      </c>
      <c r="H3" s="2" t="s">
        <v>3</v>
      </c>
      <c r="I3" s="21" t="s">
        <v>8</v>
      </c>
      <c r="J3" s="20" t="s">
        <v>9</v>
      </c>
      <c r="L3" t="s">
        <v>20</v>
      </c>
    </row>
    <row r="4" spans="1:13" x14ac:dyDescent="0.25">
      <c r="A4" s="22" t="s">
        <v>12</v>
      </c>
      <c r="B4" s="7">
        <v>43119</v>
      </c>
      <c r="C4" s="22">
        <v>17.03</v>
      </c>
      <c r="D4" s="2">
        <f>C4*$D$2</f>
        <v>0.48223510400000003</v>
      </c>
      <c r="E4" s="2">
        <f>SQRT(D4)</f>
        <v>0.69443149698152373</v>
      </c>
      <c r="F4" s="2">
        <f>SQRT(C4)</f>
        <v>4.1267420563926702</v>
      </c>
      <c r="G4" s="2" t="s">
        <v>4</v>
      </c>
      <c r="H4" s="2">
        <v>23</v>
      </c>
      <c r="I4" s="2">
        <v>91.458333333333329</v>
      </c>
      <c r="J4" s="2">
        <f>I4*$J$2</f>
        <v>27.8765</v>
      </c>
      <c r="L4" t="s">
        <v>6</v>
      </c>
      <c r="M4">
        <v>0.1416</v>
      </c>
    </row>
    <row r="5" spans="1:13" x14ac:dyDescent="0.25">
      <c r="A5" s="22" t="s">
        <v>12</v>
      </c>
      <c r="B5" s="7">
        <v>43152</v>
      </c>
      <c r="C5" s="22">
        <v>332.93</v>
      </c>
      <c r="D5" s="2">
        <f>C5*$D$2</f>
        <v>9.4275122240000009</v>
      </c>
      <c r="E5" s="2">
        <f>SQRT(D5)</f>
        <v>3.0704254141730916</v>
      </c>
      <c r="F5" s="2">
        <f>SQRT(C5)</f>
        <v>18.246369501903661</v>
      </c>
      <c r="G5" s="2" t="s">
        <v>4</v>
      </c>
      <c r="H5" s="2">
        <v>300</v>
      </c>
      <c r="I5" s="21">
        <v>93.391999999999996</v>
      </c>
      <c r="J5" s="2">
        <f>I5*$J$2</f>
        <v>28.465881599999999</v>
      </c>
      <c r="L5" t="s">
        <v>7</v>
      </c>
      <c r="M5">
        <v>90.856999999999999</v>
      </c>
    </row>
    <row r="6" spans="1:13" x14ac:dyDescent="0.25">
      <c r="A6" s="22" t="s">
        <v>13</v>
      </c>
      <c r="B6" s="7">
        <v>43083</v>
      </c>
      <c r="C6" s="22">
        <v>674.09</v>
      </c>
      <c r="D6" s="2">
        <f>C6*$D$2</f>
        <v>19.088071712000001</v>
      </c>
      <c r="E6" s="2">
        <f>SQRT(D6)</f>
        <v>4.3689897816314476</v>
      </c>
      <c r="F6" s="2">
        <f>SQRT(C6)</f>
        <v>25.963243248870125</v>
      </c>
      <c r="G6" s="2" t="s">
        <v>4</v>
      </c>
      <c r="H6" s="2">
        <v>827</v>
      </c>
      <c r="I6" s="2">
        <v>94.565333333333328</v>
      </c>
      <c r="J6" s="2">
        <f>I6*$J$2</f>
        <v>28.823513599999998</v>
      </c>
    </row>
    <row r="7" spans="1:13" x14ac:dyDescent="0.25">
      <c r="A7" s="2" t="s">
        <v>17</v>
      </c>
      <c r="B7" s="1" t="s">
        <v>10</v>
      </c>
      <c r="C7" s="21">
        <v>1500</v>
      </c>
      <c r="D7" s="23">
        <f>C7*$D$2</f>
        <v>42.475200000000001</v>
      </c>
      <c r="E7" s="2">
        <f>SQRT(D7)</f>
        <v>6.5173000544704092</v>
      </c>
      <c r="F7" s="21">
        <f>SQRT(C7)</f>
        <v>38.729833462074168</v>
      </c>
      <c r="G7" s="21"/>
      <c r="H7" s="21"/>
      <c r="I7" s="21">
        <f>(F7*M4)+M5</f>
        <v>96.341144418229703</v>
      </c>
      <c r="J7" s="21">
        <f>I7*$J$2</f>
        <v>29.364780818676415</v>
      </c>
    </row>
    <row r="8" spans="1:13" x14ac:dyDescent="0.25">
      <c r="C8" s="3"/>
      <c r="L8" t="s">
        <v>21</v>
      </c>
    </row>
    <row r="9" spans="1:13" x14ac:dyDescent="0.25">
      <c r="C9" s="3"/>
      <c r="L9" t="s">
        <v>6</v>
      </c>
      <c r="M9">
        <v>0.25650000000000001</v>
      </c>
    </row>
    <row r="10" spans="1:13" x14ac:dyDescent="0.25">
      <c r="A10" t="s">
        <v>44</v>
      </c>
      <c r="L10" t="s">
        <v>7</v>
      </c>
      <c r="M10">
        <v>27.693000000000001</v>
      </c>
    </row>
    <row r="11" spans="1:13" x14ac:dyDescent="0.25">
      <c r="A11" s="25" t="s">
        <v>15</v>
      </c>
      <c r="B11" s="26">
        <v>43300</v>
      </c>
      <c r="C11" s="25">
        <v>127.2</v>
      </c>
      <c r="D11" s="25">
        <f>C11*$D$2</f>
        <v>3.6018969599999999</v>
      </c>
      <c r="E11" s="25">
        <f>SQRT(D11)</f>
        <v>1.8978664231183395</v>
      </c>
      <c r="F11" s="25">
        <f>SQRT(C11)</f>
        <v>11.278297743897348</v>
      </c>
      <c r="G11" s="25" t="s">
        <v>4</v>
      </c>
      <c r="H11" s="25"/>
      <c r="I11" s="25">
        <v>92.182000000000002</v>
      </c>
      <c r="J11" s="25">
        <f>I11*$J$2</f>
        <v>28.097073600000002</v>
      </c>
    </row>
    <row r="12" spans="1:13" x14ac:dyDescent="0.25">
      <c r="D12" s="6"/>
      <c r="E12" s="6"/>
      <c r="F12" s="6"/>
    </row>
    <row r="13" spans="1:13" x14ac:dyDescent="0.25">
      <c r="C13" s="3"/>
    </row>
    <row r="14" spans="1:13" x14ac:dyDescent="0.25">
      <c r="C14" s="3"/>
    </row>
    <row r="15" spans="1:13" x14ac:dyDescent="0.25">
      <c r="C15" s="3"/>
    </row>
    <row r="16" spans="1:13" x14ac:dyDescent="0.25">
      <c r="C16" s="3"/>
    </row>
    <row r="17" spans="1:13" s="5" customFormat="1" x14ac:dyDescent="0.25">
      <c r="A17" s="27" t="s">
        <v>45</v>
      </c>
      <c r="I17" s="28" t="s">
        <v>22</v>
      </c>
      <c r="J17" s="28" t="s">
        <v>23</v>
      </c>
    </row>
    <row r="18" spans="1:13" x14ac:dyDescent="0.25">
      <c r="B18" s="22" t="s">
        <v>10</v>
      </c>
      <c r="C18" s="22">
        <v>17.03</v>
      </c>
      <c r="D18" s="2">
        <f>C18*$D$2</f>
        <v>0.48223510400000003</v>
      </c>
      <c r="E18" s="2">
        <f>SQRT(D18)</f>
        <v>0.69443149698152373</v>
      </c>
      <c r="F18" s="2">
        <f>SQRT(C18)</f>
        <v>4.1267420563926702</v>
      </c>
      <c r="G18" s="2"/>
      <c r="H18" s="2"/>
      <c r="I18" s="32">
        <f>($M$19*F18)+$M$20</f>
        <v>98.176539838359247</v>
      </c>
      <c r="J18" s="2">
        <f>I18*$J$2</f>
        <v>29.924209342731899</v>
      </c>
      <c r="L18" t="s">
        <v>16</v>
      </c>
    </row>
    <row r="19" spans="1:13" x14ac:dyDescent="0.25">
      <c r="B19" s="35">
        <v>43151</v>
      </c>
      <c r="C19" s="21">
        <v>15.9</v>
      </c>
      <c r="D19" s="21">
        <f>C19*$D$2</f>
        <v>0.45023711999999999</v>
      </c>
      <c r="E19" s="21">
        <f>SQRT(D19)</f>
        <v>0.67099710878661767</v>
      </c>
      <c r="F19" s="21">
        <f>SQRT(C19)</f>
        <v>3.9874804074753771</v>
      </c>
      <c r="G19" s="21" t="s">
        <v>4</v>
      </c>
      <c r="H19" s="21">
        <v>16.899999999999999</v>
      </c>
      <c r="I19" s="21">
        <v>98.158000000000001</v>
      </c>
      <c r="J19" s="2">
        <f>I19*$J$2</f>
        <v>29.918558400000002</v>
      </c>
      <c r="L19" t="s">
        <v>6</v>
      </c>
      <c r="M19">
        <v>0.1305</v>
      </c>
    </row>
    <row r="20" spans="1:13" x14ac:dyDescent="0.25">
      <c r="B20" s="7">
        <v>43152</v>
      </c>
      <c r="C20" s="22">
        <v>332.93</v>
      </c>
      <c r="D20" s="2">
        <f>C20*$D$2</f>
        <v>9.4275122240000009</v>
      </c>
      <c r="E20" s="2">
        <f>SQRT(D20)</f>
        <v>3.0704254141730916</v>
      </c>
      <c r="F20" s="2">
        <f>SQRT(C20)</f>
        <v>18.246369501903661</v>
      </c>
      <c r="G20" s="2" t="s">
        <v>4</v>
      </c>
      <c r="H20" s="2">
        <v>300</v>
      </c>
      <c r="I20" s="21">
        <v>100.01900000000001</v>
      </c>
      <c r="J20" s="2">
        <f>I20*$J$2</f>
        <v>30.485791200000005</v>
      </c>
      <c r="L20" t="s">
        <v>7</v>
      </c>
      <c r="M20">
        <v>97.638000000000005</v>
      </c>
    </row>
    <row r="21" spans="1:13" x14ac:dyDescent="0.25">
      <c r="B21" s="7" t="s">
        <v>10</v>
      </c>
      <c r="C21" s="22">
        <v>674.09</v>
      </c>
      <c r="D21" s="2">
        <f>C21*$D$2</f>
        <v>19.088071712000001</v>
      </c>
      <c r="E21" s="2">
        <f>SQRT(D21)</f>
        <v>4.3689897816314476</v>
      </c>
      <c r="F21" s="2">
        <f>SQRT(C21)</f>
        <v>25.963243248870125</v>
      </c>
      <c r="G21" s="2"/>
      <c r="H21" s="2"/>
      <c r="I21" s="32">
        <f>($M$19*F21)+$M$20</f>
        <v>101.02620324397756</v>
      </c>
      <c r="J21" s="2">
        <f>I21*$J$2</f>
        <v>30.792786748764364</v>
      </c>
    </row>
    <row r="22" spans="1:13" x14ac:dyDescent="0.25">
      <c r="B22" s="1" t="s">
        <v>10</v>
      </c>
      <c r="C22" s="2">
        <v>1500</v>
      </c>
      <c r="D22" s="2">
        <f>C22*$D$2</f>
        <v>42.475200000000001</v>
      </c>
      <c r="E22" s="2">
        <f>SQRT(D22)</f>
        <v>6.5173000544704092</v>
      </c>
      <c r="F22" s="2">
        <f>SQRT(C22)</f>
        <v>38.729833462074168</v>
      </c>
      <c r="G22" s="2"/>
      <c r="H22" s="2"/>
      <c r="I22" s="32">
        <f>($M$19*F22)+$M$20</f>
        <v>102.69224326680069</v>
      </c>
      <c r="J22" s="22">
        <f>I22*$J$2</f>
        <v>31.300595747720852</v>
      </c>
    </row>
    <row r="23" spans="1:13" x14ac:dyDescent="0.25">
      <c r="L23" t="s">
        <v>21</v>
      </c>
    </row>
    <row r="24" spans="1:13" x14ac:dyDescent="0.25">
      <c r="L24" t="s">
        <v>6</v>
      </c>
      <c r="M24">
        <v>0.2364</v>
      </c>
    </row>
    <row r="25" spans="1:13" x14ac:dyDescent="0.25">
      <c r="L25" t="s">
        <v>7</v>
      </c>
      <c r="M25">
        <v>29.76</v>
      </c>
    </row>
    <row r="26" spans="1:13" x14ac:dyDescent="0.25">
      <c r="B26" s="3"/>
      <c r="C26" s="3"/>
      <c r="D26" s="3"/>
      <c r="E26" s="3"/>
      <c r="F26" s="3"/>
      <c r="G26" s="3"/>
      <c r="H26" s="3"/>
      <c r="I26" s="3"/>
    </row>
    <row r="27" spans="1:13" x14ac:dyDescent="0.25">
      <c r="B27" s="3"/>
      <c r="C27" s="3"/>
      <c r="D27" s="3"/>
      <c r="E27" s="3"/>
      <c r="F27" s="3"/>
      <c r="G27" s="3"/>
      <c r="H27" s="3"/>
      <c r="I27" s="3"/>
    </row>
    <row r="28" spans="1:13" x14ac:dyDescent="0.25">
      <c r="B28" s="3"/>
      <c r="C28" s="33"/>
      <c r="D28" s="3"/>
      <c r="E28" s="3"/>
      <c r="F28" s="3"/>
      <c r="G28" s="3"/>
      <c r="H28" s="3"/>
      <c r="I28" s="3"/>
    </row>
    <row r="29" spans="1:13" x14ac:dyDescent="0.25">
      <c r="B29" s="3"/>
      <c r="C29" s="33"/>
      <c r="D29" s="3"/>
      <c r="E29" s="3"/>
      <c r="F29" s="3"/>
      <c r="G29" s="3"/>
      <c r="H29" s="3"/>
      <c r="I29" s="3"/>
    </row>
    <row r="30" spans="1:13" x14ac:dyDescent="0.25">
      <c r="B30" s="3"/>
      <c r="C30" s="33"/>
      <c r="D30" s="3"/>
      <c r="E30" s="3"/>
      <c r="F30" s="3"/>
      <c r="G30" s="3"/>
      <c r="H30" s="3"/>
      <c r="I30" s="3"/>
    </row>
    <row r="31" spans="1:13" x14ac:dyDescent="0.25">
      <c r="B31" s="3"/>
      <c r="C31" s="33"/>
      <c r="D31" s="3"/>
      <c r="E31" s="3"/>
      <c r="F31" s="3"/>
      <c r="G31" s="3"/>
      <c r="H31" s="3"/>
      <c r="I31" s="3"/>
    </row>
    <row r="32" spans="1:13" x14ac:dyDescent="0.25">
      <c r="B32" s="3"/>
      <c r="C32" s="33"/>
      <c r="D32" s="3"/>
      <c r="E32" s="3"/>
      <c r="F32" s="3"/>
      <c r="G32" s="34"/>
      <c r="H32" s="3"/>
      <c r="I32" s="3"/>
    </row>
    <row r="36" spans="1:8" s="6" customFormat="1" x14ac:dyDescent="0.25">
      <c r="A36" s="29"/>
    </row>
    <row r="37" spans="1:8" s="6" customFormat="1" x14ac:dyDescent="0.25"/>
    <row r="38" spans="1:8" s="6" customFormat="1" x14ac:dyDescent="0.25">
      <c r="H38" s="30"/>
    </row>
    <row r="39" spans="1:8" s="6" customFormat="1" x14ac:dyDescent="0.25">
      <c r="H39" s="30"/>
    </row>
    <row r="40" spans="1:8" s="6" customFormat="1" x14ac:dyDescent="0.25">
      <c r="H40" s="30"/>
    </row>
    <row r="41" spans="1:8" s="6" customFormat="1" x14ac:dyDescent="0.25"/>
    <row r="42" spans="1:8" s="6" customFormat="1" x14ac:dyDescent="0.25"/>
    <row r="43" spans="1:8" s="6" customFormat="1" x14ac:dyDescent="0.25">
      <c r="H43" s="30"/>
    </row>
    <row r="44" spans="1:8" s="6" customFormat="1" x14ac:dyDescent="0.25">
      <c r="H44" s="30"/>
    </row>
    <row r="45" spans="1:8" s="6" customFormat="1" x14ac:dyDescent="0.25">
      <c r="H45" s="30"/>
    </row>
    <row r="46" spans="1:8" s="6" customFormat="1" x14ac:dyDescent="0.25">
      <c r="H46" s="30"/>
    </row>
    <row r="47" spans="1:8" s="6" customFormat="1" x14ac:dyDescent="0.25"/>
    <row r="48" spans="1:8" s="6" customFormat="1" x14ac:dyDescent="0.25"/>
    <row r="49" spans="8:8" s="6" customFormat="1" x14ac:dyDescent="0.25">
      <c r="H49" s="31"/>
    </row>
    <row r="50" spans="8:8" s="6" customFormat="1" x14ac:dyDescent="0.25"/>
    <row r="51" spans="8:8" s="6" customFormat="1" x14ac:dyDescent="0.25"/>
    <row r="52" spans="8:8" s="6" customFormat="1" x14ac:dyDescent="0.25"/>
    <row r="53" spans="8:8" s="6" customFormat="1" x14ac:dyDescent="0.25">
      <c r="H53" s="30"/>
    </row>
    <row r="54" spans="8:8" s="6" customFormat="1" x14ac:dyDescent="0.25">
      <c r="H54" s="30"/>
    </row>
    <row r="55" spans="8:8" s="6" customFormat="1" x14ac:dyDescent="0.25"/>
    <row r="56" spans="8:8" s="6" customFormat="1" x14ac:dyDescent="0.25">
      <c r="H56" s="30"/>
    </row>
    <row r="57" spans="8:8" s="6" customFormat="1" x14ac:dyDescent="0.25">
      <c r="H57" s="30"/>
    </row>
    <row r="58" spans="8:8" s="6" customFormat="1" x14ac:dyDescent="0.25"/>
    <row r="59" spans="8:8" s="6" customFormat="1" x14ac:dyDescent="0.25"/>
    <row r="60" spans="8:8" s="6" customFormat="1" x14ac:dyDescent="0.25">
      <c r="H60" s="30"/>
    </row>
    <row r="61" spans="8:8" s="6" customFormat="1" x14ac:dyDescent="0.25">
      <c r="H61" s="30"/>
    </row>
    <row r="62" spans="8:8" s="6" customFormat="1" x14ac:dyDescent="0.25">
      <c r="H62" s="30"/>
    </row>
    <row r="63" spans="8:8" s="6" customFormat="1" x14ac:dyDescent="0.25"/>
    <row r="64" spans="8:8" s="6" customFormat="1" x14ac:dyDescent="0.25">
      <c r="H64" s="30"/>
    </row>
    <row r="65" spans="8:8" s="6" customFormat="1" x14ac:dyDescent="0.25">
      <c r="H65" s="30"/>
    </row>
    <row r="66" spans="8:8" s="6" customFormat="1" x14ac:dyDescent="0.25">
      <c r="H66" s="3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topLeftCell="G3" workbookViewId="0">
      <selection activeCell="N34" sqref="N34"/>
    </sheetView>
  </sheetViews>
  <sheetFormatPr defaultRowHeight="15" x14ac:dyDescent="0.25"/>
  <cols>
    <col min="1" max="1" width="21.5703125" bestFit="1" customWidth="1"/>
    <col min="2" max="2" width="22.28515625" bestFit="1" customWidth="1"/>
    <col min="3" max="3" width="21" bestFit="1" customWidth="1"/>
    <col min="5" max="5" width="10.42578125" bestFit="1" customWidth="1"/>
    <col min="6" max="6" width="11.85546875" bestFit="1" customWidth="1"/>
    <col min="7" max="7" width="14.140625" bestFit="1" customWidth="1"/>
    <col min="8" max="8" width="11.85546875" bestFit="1" customWidth="1"/>
    <col min="9" max="9" width="9.5703125" bestFit="1" customWidth="1"/>
    <col min="10" max="10" width="11" bestFit="1" customWidth="1"/>
    <col min="11" max="11" width="13.28515625" bestFit="1" customWidth="1"/>
    <col min="12" max="12" width="14.28515625" bestFit="1" customWidth="1"/>
    <col min="13" max="13" width="17.5703125" customWidth="1"/>
    <col min="14" max="14" width="18.140625" customWidth="1"/>
    <col min="15" max="15" width="19.7109375" customWidth="1"/>
  </cols>
  <sheetData>
    <row r="2" spans="1:15" x14ac:dyDescent="0.25">
      <c r="A2" t="s">
        <v>47</v>
      </c>
      <c r="E2" t="s">
        <v>48</v>
      </c>
      <c r="M2" s="37" t="s">
        <v>49</v>
      </c>
    </row>
    <row r="3" spans="1:15" x14ac:dyDescent="0.25">
      <c r="A3" t="s">
        <v>50</v>
      </c>
      <c r="E3" s="38">
        <f ca="1">TODAY()</f>
        <v>43376</v>
      </c>
      <c r="M3" s="17" t="s">
        <v>51</v>
      </c>
    </row>
    <row r="4" spans="1:15" x14ac:dyDescent="0.25">
      <c r="A4" t="s">
        <v>52</v>
      </c>
      <c r="H4" t="s">
        <v>53</v>
      </c>
      <c r="I4" t="s">
        <v>54</v>
      </c>
      <c r="K4" t="s">
        <v>53</v>
      </c>
      <c r="M4" s="39" t="s">
        <v>55</v>
      </c>
    </row>
    <row r="5" spans="1:15" x14ac:dyDescent="0.25">
      <c r="H5" t="s">
        <v>56</v>
      </c>
      <c r="K5" t="s">
        <v>57</v>
      </c>
    </row>
    <row r="6" spans="1:15" x14ac:dyDescent="0.25">
      <c r="A6" s="41" t="s">
        <v>24</v>
      </c>
      <c r="B6" s="41"/>
      <c r="C6" s="19" t="s">
        <v>40</v>
      </c>
      <c r="E6" s="42" t="s">
        <v>28</v>
      </c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x14ac:dyDescent="0.25">
      <c r="A7" s="8" t="s">
        <v>25</v>
      </c>
      <c r="B7" s="8" t="s">
        <v>26</v>
      </c>
      <c r="C7" s="10" t="s">
        <v>27</v>
      </c>
      <c r="E7" s="11" t="s">
        <v>29</v>
      </c>
      <c r="F7" s="11" t="s">
        <v>30</v>
      </c>
      <c r="G7" s="11" t="s">
        <v>31</v>
      </c>
      <c r="H7" s="11" t="s">
        <v>32</v>
      </c>
      <c r="I7" s="11" t="s">
        <v>33</v>
      </c>
      <c r="J7" s="11" t="s">
        <v>34</v>
      </c>
      <c r="K7" s="11" t="s">
        <v>35</v>
      </c>
      <c r="L7" s="11" t="s">
        <v>36</v>
      </c>
      <c r="M7" s="11" t="s">
        <v>37</v>
      </c>
      <c r="N7" s="11" t="s">
        <v>38</v>
      </c>
      <c r="O7" s="11" t="s">
        <v>39</v>
      </c>
    </row>
    <row r="8" spans="1:15" x14ac:dyDescent="0.25">
      <c r="A8" s="2">
        <v>10</v>
      </c>
      <c r="B8" s="9">
        <f t="shared" ref="B8:B25" si="0">A8*0.02831685</f>
        <v>0.28316849999999999</v>
      </c>
      <c r="C8" s="2">
        <v>27.829492830376271</v>
      </c>
      <c r="D8" s="36"/>
      <c r="E8" s="12">
        <f>B8</f>
        <v>0.28316849999999999</v>
      </c>
      <c r="F8" s="13">
        <v>0.28299999999999997</v>
      </c>
      <c r="G8" s="12">
        <f>ABS(E8-F8)</f>
        <v>1.6850000000001586E-4</v>
      </c>
      <c r="H8" s="14">
        <f>1-F8/E8</f>
        <v>5.9505206264121036E-4</v>
      </c>
      <c r="I8" s="15">
        <f t="shared" ref="I8:J10" si="1">E8/0.02831685</f>
        <v>10</v>
      </c>
      <c r="J8" s="15">
        <f t="shared" si="1"/>
        <v>9.9940494793735866</v>
      </c>
      <c r="K8" s="16">
        <f>ABS(I8-J8)</f>
        <v>5.9505206264134358E-3</v>
      </c>
      <c r="L8" s="40">
        <v>9.8866999999999997E-6</v>
      </c>
      <c r="M8" s="17" t="s">
        <v>51</v>
      </c>
      <c r="N8" s="18">
        <v>0.1</v>
      </c>
      <c r="O8" s="16" t="s">
        <v>58</v>
      </c>
    </row>
    <row r="9" spans="1:15" x14ac:dyDescent="0.25">
      <c r="A9" s="2">
        <v>15</v>
      </c>
      <c r="B9" s="9">
        <f>A9*0.02831685</f>
        <v>0.42475275000000001</v>
      </c>
      <c r="C9" s="2">
        <v>27.860168893985101</v>
      </c>
      <c r="E9" s="12">
        <f>B9</f>
        <v>0.42475275000000001</v>
      </c>
      <c r="F9" s="13">
        <v>0.42799999999999999</v>
      </c>
      <c r="G9" s="12">
        <f>ABS(E9-F9)</f>
        <v>3.2472499999999793E-3</v>
      </c>
      <c r="H9" s="14">
        <f>1-F9/E9</f>
        <v>-7.6450358473252322E-3</v>
      </c>
      <c r="I9" s="15">
        <f t="shared" si="1"/>
        <v>15</v>
      </c>
      <c r="J9" s="15">
        <f t="shared" si="1"/>
        <v>15.114675537709878</v>
      </c>
      <c r="K9" s="16">
        <f>ABS(I9-J9)</f>
        <v>0.11467553770987848</v>
      </c>
      <c r="L9" s="40">
        <v>9.9590000000000007E-6</v>
      </c>
      <c r="M9" s="17" t="s">
        <v>51</v>
      </c>
      <c r="N9" s="18">
        <v>0.1</v>
      </c>
      <c r="O9" s="16" t="s">
        <v>58</v>
      </c>
    </row>
    <row r="10" spans="1:15" x14ac:dyDescent="0.25">
      <c r="A10" s="2">
        <v>20</v>
      </c>
      <c r="B10" s="9">
        <f t="shared" si="0"/>
        <v>0.56633699999999998</v>
      </c>
      <c r="C10" s="2">
        <v>27.886030011884813</v>
      </c>
      <c r="E10" s="12">
        <f>B10</f>
        <v>0.56633699999999998</v>
      </c>
      <c r="F10" s="13">
        <v>0.56399999999999995</v>
      </c>
      <c r="G10" s="12">
        <f>ABS(E10-F10)</f>
        <v>2.3370000000000335E-3</v>
      </c>
      <c r="H10" s="14">
        <f>1-F10/E10</f>
        <v>4.1265183097697333E-3</v>
      </c>
      <c r="I10" s="15">
        <f t="shared" si="1"/>
        <v>20</v>
      </c>
      <c r="J10" s="15">
        <f t="shared" si="1"/>
        <v>19.917469633804604</v>
      </c>
      <c r="K10" s="16">
        <f>ABS(I10-J10)</f>
        <v>8.2530366195395999E-2</v>
      </c>
      <c r="L10" s="40">
        <v>9.9745000000000008E-6</v>
      </c>
      <c r="M10" s="17" t="s">
        <v>51</v>
      </c>
      <c r="N10" s="18">
        <v>0.1</v>
      </c>
      <c r="O10" s="16" t="s">
        <v>58</v>
      </c>
    </row>
    <row r="11" spans="1:15" x14ac:dyDescent="0.25">
      <c r="A11" s="2">
        <v>25</v>
      </c>
      <c r="B11" s="9">
        <f t="shared" si="0"/>
        <v>0.70792125000000006</v>
      </c>
      <c r="C11" s="2">
        <v>27.908814114136014</v>
      </c>
      <c r="E11" s="12">
        <f t="shared" ref="E11:E25" si="2">B11</f>
        <v>0.70792125000000006</v>
      </c>
      <c r="F11" s="13">
        <v>0.69499999999999995</v>
      </c>
      <c r="G11" s="12">
        <f t="shared" ref="G11:G25" si="3">ABS(E11-F11)</f>
        <v>1.2921250000000106E-2</v>
      </c>
      <c r="H11" s="14">
        <f t="shared" ref="H11:H25" si="4">1-F11/E11</f>
        <v>1.8252383298283714E-2</v>
      </c>
      <c r="I11" s="15">
        <f t="shared" ref="I11:I25" si="5">E11/0.02831685</f>
        <v>25</v>
      </c>
      <c r="J11" s="15">
        <f t="shared" ref="J11:J25" si="6">F11/0.02831685</f>
        <v>24.543690417542908</v>
      </c>
      <c r="K11" s="16">
        <f t="shared" ref="K11:K25" si="7">ABS(I11-J11)</f>
        <v>0.45630958245709152</v>
      </c>
      <c r="L11" s="40">
        <v>9.7550000000000006E-6</v>
      </c>
      <c r="M11" s="17" t="s">
        <v>51</v>
      </c>
      <c r="N11" s="18">
        <v>0.1</v>
      </c>
      <c r="O11" s="16" t="s">
        <v>58</v>
      </c>
    </row>
    <row r="12" spans="1:15" x14ac:dyDescent="0.25">
      <c r="A12" s="2">
        <v>30</v>
      </c>
      <c r="B12" s="9">
        <f t="shared" si="0"/>
        <v>0.84950550000000002</v>
      </c>
      <c r="C12" s="2">
        <v>27.929412517080582</v>
      </c>
      <c r="E12" s="12">
        <f t="shared" si="2"/>
        <v>0.84950550000000002</v>
      </c>
      <c r="F12" s="13">
        <v>0.84699999999999998</v>
      </c>
      <c r="G12" s="12">
        <f t="shared" si="3"/>
        <v>2.5055000000000494E-3</v>
      </c>
      <c r="H12" s="14">
        <f t="shared" si="4"/>
        <v>2.9493628940602257E-3</v>
      </c>
      <c r="I12" s="15">
        <f t="shared" si="5"/>
        <v>30</v>
      </c>
      <c r="J12" s="15">
        <f t="shared" si="6"/>
        <v>29.911519113178194</v>
      </c>
      <c r="K12" s="16">
        <f t="shared" si="7"/>
        <v>8.8480886821805882E-2</v>
      </c>
      <c r="L12" s="40">
        <v>9.4014499999999996E-6</v>
      </c>
      <c r="M12" s="17" t="s">
        <v>51</v>
      </c>
      <c r="N12" s="18">
        <v>0.1</v>
      </c>
      <c r="O12" s="16" t="s">
        <v>58</v>
      </c>
    </row>
    <row r="13" spans="1:15" x14ac:dyDescent="0.25">
      <c r="A13" s="2">
        <v>35</v>
      </c>
      <c r="B13" s="9">
        <f t="shared" si="0"/>
        <v>0.99108974999999999</v>
      </c>
      <c r="C13" s="2">
        <v>27.948354703509526</v>
      </c>
      <c r="E13" s="12">
        <f t="shared" si="2"/>
        <v>0.99108974999999999</v>
      </c>
      <c r="F13" s="13">
        <v>0.99099999999999999</v>
      </c>
      <c r="G13" s="12">
        <f t="shared" si="3"/>
        <v>8.9749999999999552E-5</v>
      </c>
      <c r="H13" s="14">
        <f t="shared" si="4"/>
        <v>9.0556884479897626E-5</v>
      </c>
      <c r="I13" s="15">
        <f t="shared" si="5"/>
        <v>35</v>
      </c>
      <c r="J13" s="15">
        <f t="shared" si="6"/>
        <v>34.9968305090432</v>
      </c>
      <c r="K13" s="16">
        <f t="shared" si="7"/>
        <v>3.1694909568003027E-3</v>
      </c>
      <c r="L13" s="40">
        <v>9.9776999999999994E-6</v>
      </c>
      <c r="M13" s="17" t="s">
        <v>51</v>
      </c>
      <c r="N13" s="18">
        <v>0.1</v>
      </c>
      <c r="O13" s="16" t="s">
        <v>58</v>
      </c>
    </row>
    <row r="14" spans="1:15" x14ac:dyDescent="0.25">
      <c r="A14" s="2">
        <v>40</v>
      </c>
      <c r="B14" s="9">
        <f t="shared" si="0"/>
        <v>1.132674</v>
      </c>
      <c r="C14" s="2">
        <v>27.965985660752541</v>
      </c>
      <c r="E14" s="12">
        <f t="shared" si="2"/>
        <v>1.132674</v>
      </c>
      <c r="F14" s="13">
        <v>1.129</v>
      </c>
      <c r="G14" s="12">
        <f t="shared" si="3"/>
        <v>3.6739999999999551E-3</v>
      </c>
      <c r="H14" s="14">
        <f t="shared" si="4"/>
        <v>3.2436517479874638E-3</v>
      </c>
      <c r="I14" s="15">
        <f t="shared" si="5"/>
        <v>40</v>
      </c>
      <c r="J14" s="15">
        <f t="shared" si="6"/>
        <v>39.870253930080501</v>
      </c>
      <c r="K14" s="16">
        <f t="shared" si="7"/>
        <v>0.12974606991949855</v>
      </c>
      <c r="L14" s="40">
        <v>9.7570000000000003E-7</v>
      </c>
      <c r="M14" s="17" t="s">
        <v>51</v>
      </c>
      <c r="N14" s="18">
        <v>0.1</v>
      </c>
      <c r="O14" s="16" t="s">
        <v>58</v>
      </c>
    </row>
    <row r="15" spans="1:15" x14ac:dyDescent="0.25">
      <c r="A15" s="2">
        <v>50</v>
      </c>
      <c r="B15" s="9">
        <f t="shared" si="0"/>
        <v>1.4158425000000001</v>
      </c>
      <c r="C15" s="2">
        <v>27.998207247162689</v>
      </c>
      <c r="E15" s="12">
        <f t="shared" si="2"/>
        <v>1.4158425000000001</v>
      </c>
      <c r="F15" s="13">
        <v>1.4139999999999999</v>
      </c>
      <c r="G15" s="12">
        <f t="shared" si="3"/>
        <v>1.8425000000001912E-3</v>
      </c>
      <c r="H15" s="14">
        <f t="shared" si="4"/>
        <v>1.3013453120669372E-3</v>
      </c>
      <c r="I15" s="15">
        <f t="shared" si="5"/>
        <v>50</v>
      </c>
      <c r="J15" s="15">
        <f t="shared" si="6"/>
        <v>49.934932734396654</v>
      </c>
      <c r="K15" s="16">
        <f t="shared" si="7"/>
        <v>6.5067265603346414E-2</v>
      </c>
      <c r="L15" s="40">
        <v>9.9554999999999998E-6</v>
      </c>
      <c r="M15" s="17" t="s">
        <v>51</v>
      </c>
      <c r="N15" s="18">
        <v>0.1</v>
      </c>
      <c r="O15" s="16" t="s">
        <v>58</v>
      </c>
    </row>
    <row r="16" spans="1:15" x14ac:dyDescent="0.25">
      <c r="A16" s="2">
        <v>75</v>
      </c>
      <c r="B16" s="9">
        <f t="shared" si="0"/>
        <v>2.1237637500000002</v>
      </c>
      <c r="C16" s="2">
        <v>28.066801010674048</v>
      </c>
      <c r="E16" s="12">
        <f t="shared" si="2"/>
        <v>2.1237637500000002</v>
      </c>
      <c r="F16" s="13">
        <v>2.1230000000000002</v>
      </c>
      <c r="G16" s="12">
        <f t="shared" si="3"/>
        <v>7.6374999999995197E-4</v>
      </c>
      <c r="H16" s="14">
        <f t="shared" si="4"/>
        <v>3.5962097949926441E-4</v>
      </c>
      <c r="I16" s="15">
        <f t="shared" si="5"/>
        <v>75</v>
      </c>
      <c r="J16" s="15">
        <f t="shared" si="6"/>
        <v>74.973028426537567</v>
      </c>
      <c r="K16" s="16">
        <f t="shared" si="7"/>
        <v>2.697157346243273E-2</v>
      </c>
      <c r="L16" s="22">
        <v>9.8460000000000003E-6</v>
      </c>
      <c r="M16" s="22" t="s">
        <v>59</v>
      </c>
      <c r="N16" s="18">
        <v>0.1</v>
      </c>
      <c r="O16" s="16" t="s">
        <v>58</v>
      </c>
    </row>
    <row r="17" spans="1:15" x14ac:dyDescent="0.25">
      <c r="A17" s="2">
        <v>100</v>
      </c>
      <c r="B17" s="9">
        <f t="shared" si="0"/>
        <v>2.8316850000000002</v>
      </c>
      <c r="C17" s="2">
        <v>28.12462822827203</v>
      </c>
      <c r="E17" s="12">
        <f t="shared" si="2"/>
        <v>2.8316850000000002</v>
      </c>
      <c r="F17" s="13">
        <v>2.831</v>
      </c>
      <c r="G17" s="12">
        <f t="shared" si="3"/>
        <v>6.8500000000026873E-4</v>
      </c>
      <c r="H17" s="14">
        <f t="shared" si="4"/>
        <v>2.4190543792834696E-4</v>
      </c>
      <c r="I17" s="15">
        <f t="shared" si="5"/>
        <v>100</v>
      </c>
      <c r="J17" s="15">
        <f t="shared" si="6"/>
        <v>99.975809456207159</v>
      </c>
      <c r="K17" s="16">
        <f t="shared" si="7"/>
        <v>2.4190543792840913E-2</v>
      </c>
      <c r="L17" s="22">
        <v>9.9900000000000009E-7</v>
      </c>
      <c r="M17" s="22" t="s">
        <v>60</v>
      </c>
      <c r="N17" s="18">
        <v>0.1</v>
      </c>
      <c r="O17" s="16" t="s">
        <v>58</v>
      </c>
    </row>
    <row r="18" spans="1:15" x14ac:dyDescent="0.25">
      <c r="A18" s="2">
        <v>125</v>
      </c>
      <c r="B18" s="9">
        <f t="shared" si="0"/>
        <v>3.5396062500000003</v>
      </c>
      <c r="C18" s="2">
        <v>28.175575029712029</v>
      </c>
      <c r="E18" s="12">
        <f t="shared" si="2"/>
        <v>3.5396062500000003</v>
      </c>
      <c r="F18" s="13">
        <v>3.5390000000000001</v>
      </c>
      <c r="G18" s="12">
        <f t="shared" si="3"/>
        <v>6.062500000001414E-4</v>
      </c>
      <c r="H18" s="14">
        <f t="shared" si="4"/>
        <v>1.7127611298572987E-4</v>
      </c>
      <c r="I18" s="15">
        <f t="shared" si="5"/>
        <v>125</v>
      </c>
      <c r="J18" s="15">
        <f t="shared" si="6"/>
        <v>124.97859048587678</v>
      </c>
      <c r="K18" s="16">
        <f t="shared" si="7"/>
        <v>2.1409514123220674E-2</v>
      </c>
      <c r="L18" s="22">
        <v>9.8570000000000007E-6</v>
      </c>
      <c r="M18" s="22" t="s">
        <v>60</v>
      </c>
      <c r="N18" s="18">
        <v>0.1</v>
      </c>
      <c r="O18" s="16" t="s">
        <v>58</v>
      </c>
    </row>
    <row r="19" spans="1:15" x14ac:dyDescent="0.25">
      <c r="A19" s="2">
        <v>150</v>
      </c>
      <c r="B19" s="9">
        <f t="shared" si="0"/>
        <v>4.2475275000000003</v>
      </c>
      <c r="C19" s="2">
        <v>28.221634458924004</v>
      </c>
      <c r="E19" s="12">
        <f t="shared" si="2"/>
        <v>4.2475275000000003</v>
      </c>
      <c r="F19" s="13">
        <v>4.2590000000000003</v>
      </c>
      <c r="G19" s="12">
        <f t="shared" si="3"/>
        <v>1.1472499999999997E-2</v>
      </c>
      <c r="H19" s="14">
        <f t="shared" si="4"/>
        <v>-2.7009831013453667E-3</v>
      </c>
      <c r="I19" s="15">
        <f t="shared" si="5"/>
        <v>150</v>
      </c>
      <c r="J19" s="15">
        <f t="shared" si="6"/>
        <v>150.40514746520182</v>
      </c>
      <c r="K19" s="16">
        <f t="shared" si="7"/>
        <v>0.40514746520182143</v>
      </c>
      <c r="L19" s="22">
        <v>9.9990000000000003E-6</v>
      </c>
      <c r="M19" s="22" t="s">
        <v>60</v>
      </c>
      <c r="N19" s="18">
        <v>0.1</v>
      </c>
      <c r="O19" s="16" t="s">
        <v>58</v>
      </c>
    </row>
    <row r="20" spans="1:15" x14ac:dyDescent="0.25">
      <c r="A20" s="2">
        <v>175</v>
      </c>
      <c r="B20" s="9">
        <f t="shared" si="0"/>
        <v>4.9554487500000004</v>
      </c>
      <c r="C20" s="2">
        <v>28.263990475421604</v>
      </c>
      <c r="E20" s="12">
        <f t="shared" si="2"/>
        <v>4.9554487500000004</v>
      </c>
      <c r="F20" s="13">
        <v>5.0019999999999998</v>
      </c>
      <c r="G20" s="12">
        <f t="shared" si="3"/>
        <v>4.6551249999999378E-2</v>
      </c>
      <c r="H20" s="14">
        <f t="shared" si="4"/>
        <v>-9.3939524649506723E-3</v>
      </c>
      <c r="I20" s="15">
        <f t="shared" si="5"/>
        <v>175</v>
      </c>
      <c r="J20" s="15">
        <f t="shared" si="6"/>
        <v>176.64394168136639</v>
      </c>
      <c r="K20" s="16">
        <f t="shared" si="7"/>
        <v>1.6439416813663854</v>
      </c>
      <c r="L20" s="22">
        <v>9.9769999999999995E-6</v>
      </c>
      <c r="M20" s="22" t="s">
        <v>60</v>
      </c>
      <c r="N20" s="18">
        <v>0.1</v>
      </c>
      <c r="O20" s="16" t="s">
        <v>58</v>
      </c>
    </row>
    <row r="21" spans="1:15" x14ac:dyDescent="0.25">
      <c r="A21" s="2">
        <v>200</v>
      </c>
      <c r="B21" s="9">
        <f t="shared" si="0"/>
        <v>5.6633700000000005</v>
      </c>
      <c r="C21" s="2">
        <v>28.303414494325374</v>
      </c>
      <c r="E21" s="12">
        <f t="shared" si="2"/>
        <v>5.6633700000000005</v>
      </c>
      <c r="F21" s="13">
        <v>5.6710000000000003</v>
      </c>
      <c r="G21" s="12">
        <f t="shared" si="3"/>
        <v>7.6299999999998036E-3</v>
      </c>
      <c r="H21" s="14">
        <f t="shared" si="4"/>
        <v>-1.3472543732795383E-3</v>
      </c>
      <c r="I21" s="15">
        <f t="shared" si="5"/>
        <v>200</v>
      </c>
      <c r="J21" s="15">
        <f t="shared" si="6"/>
        <v>200.26945087465592</v>
      </c>
      <c r="K21" s="16">
        <f t="shared" si="7"/>
        <v>0.26945087465591655</v>
      </c>
      <c r="L21" s="22">
        <v>9.978E-6</v>
      </c>
      <c r="M21" s="22" t="s">
        <v>60</v>
      </c>
      <c r="N21" s="18">
        <v>0.1</v>
      </c>
      <c r="O21" s="16" t="s">
        <v>58</v>
      </c>
    </row>
    <row r="22" spans="1:15" x14ac:dyDescent="0.25">
      <c r="A22" s="2">
        <v>250</v>
      </c>
      <c r="B22" s="9">
        <f t="shared" si="0"/>
        <v>7.0792125000000006</v>
      </c>
      <c r="C22" s="2">
        <v>28.375464151881346</v>
      </c>
      <c r="E22" s="12">
        <f t="shared" si="2"/>
        <v>7.0792125000000006</v>
      </c>
      <c r="F22" s="13">
        <v>7.1890000000000001</v>
      </c>
      <c r="G22" s="12">
        <f t="shared" si="3"/>
        <v>0.10978749999999948</v>
      </c>
      <c r="H22" s="14">
        <f t="shared" si="4"/>
        <v>-1.5508434024264606E-2</v>
      </c>
      <c r="I22" s="15">
        <f t="shared" si="5"/>
        <v>250</v>
      </c>
      <c r="J22" s="15">
        <f t="shared" si="6"/>
        <v>253.87710850606618</v>
      </c>
      <c r="K22" s="16">
        <f t="shared" si="7"/>
        <v>3.877108506066179</v>
      </c>
      <c r="L22" s="22">
        <v>9.9760000000000007E-6</v>
      </c>
      <c r="M22" s="22" t="s">
        <v>59</v>
      </c>
      <c r="N22" s="18">
        <v>0.1</v>
      </c>
      <c r="O22" s="16" t="s">
        <v>58</v>
      </c>
    </row>
    <row r="23" spans="1:15" x14ac:dyDescent="0.25">
      <c r="A23" s="2">
        <v>300</v>
      </c>
      <c r="B23" s="9">
        <f t="shared" si="0"/>
        <v>8.4950550000000007</v>
      </c>
      <c r="C23" s="2">
        <v>28.440602021348091</v>
      </c>
      <c r="E23" s="12">
        <f t="shared" si="2"/>
        <v>8.4950550000000007</v>
      </c>
      <c r="F23" s="13">
        <v>8.5690000000000008</v>
      </c>
      <c r="G23" s="12">
        <f t="shared" si="3"/>
        <v>7.3945000000000149E-2</v>
      </c>
      <c r="H23" s="14">
        <f t="shared" si="4"/>
        <v>-8.7044757214638224E-3</v>
      </c>
      <c r="I23" s="15">
        <f t="shared" si="5"/>
        <v>300</v>
      </c>
      <c r="J23" s="15">
        <f t="shared" si="6"/>
        <v>302.6113427164392</v>
      </c>
      <c r="K23" s="16">
        <f t="shared" si="7"/>
        <v>2.6113427164391965</v>
      </c>
      <c r="L23" s="22">
        <v>9.9939999999999995E-6</v>
      </c>
      <c r="M23" s="22" t="s">
        <v>59</v>
      </c>
      <c r="N23" s="18">
        <v>0.1</v>
      </c>
      <c r="O23" s="16" t="s">
        <v>58</v>
      </c>
    </row>
    <row r="24" spans="1:15" x14ac:dyDescent="0.25">
      <c r="A24" s="2">
        <v>450</v>
      </c>
      <c r="B24" s="9">
        <f t="shared" si="0"/>
        <v>12.742582500000001</v>
      </c>
      <c r="C24" s="2">
        <v>28.608621741488061</v>
      </c>
      <c r="E24" s="12">
        <f t="shared" si="2"/>
        <v>12.742582500000001</v>
      </c>
      <c r="F24" s="13">
        <v>12.718999999999999</v>
      </c>
      <c r="G24" s="12">
        <f t="shared" si="3"/>
        <v>2.3582500000001616E-2</v>
      </c>
      <c r="H24" s="14">
        <f t="shared" si="4"/>
        <v>1.850684506064737E-3</v>
      </c>
      <c r="I24" s="15">
        <f t="shared" si="5"/>
        <v>450</v>
      </c>
      <c r="J24" s="15">
        <f t="shared" si="6"/>
        <v>449.16719197227087</v>
      </c>
      <c r="K24" s="16">
        <f t="shared" si="7"/>
        <v>0.83280802772912921</v>
      </c>
      <c r="L24" s="22">
        <v>9.9990000000000003E-6</v>
      </c>
      <c r="M24" s="22" t="s">
        <v>59</v>
      </c>
      <c r="N24" s="18">
        <v>0.1</v>
      </c>
      <c r="O24" s="16" t="s">
        <v>58</v>
      </c>
    </row>
    <row r="25" spans="1:15" x14ac:dyDescent="0.25">
      <c r="A25" s="2">
        <v>700</v>
      </c>
      <c r="B25" s="9">
        <f t="shared" si="0"/>
        <v>19.821795000000002</v>
      </c>
      <c r="C25" s="2">
        <v>28.834980950843207</v>
      </c>
      <c r="E25" s="12">
        <f t="shared" si="2"/>
        <v>19.821795000000002</v>
      </c>
      <c r="F25" s="13">
        <v>19.788</v>
      </c>
      <c r="G25" s="12">
        <f t="shared" si="3"/>
        <v>3.3795000000001352E-2</v>
      </c>
      <c r="H25" s="14">
        <f t="shared" si="4"/>
        <v>1.7049414545958763E-3</v>
      </c>
      <c r="I25" s="15">
        <f t="shared" si="5"/>
        <v>700</v>
      </c>
      <c r="J25" s="15">
        <f t="shared" si="6"/>
        <v>698.80654098178286</v>
      </c>
      <c r="K25" s="16">
        <f t="shared" si="7"/>
        <v>1.1934590182171405</v>
      </c>
      <c r="L25" s="22">
        <v>9.9930000000000007E-6</v>
      </c>
      <c r="M25" s="22" t="s">
        <v>59</v>
      </c>
      <c r="N25" s="18">
        <v>0.1</v>
      </c>
      <c r="O25" s="16" t="s">
        <v>58</v>
      </c>
    </row>
    <row r="30" spans="1:15" x14ac:dyDescent="0.25">
      <c r="A30" t="s">
        <v>5</v>
      </c>
    </row>
    <row r="31" spans="1:15" x14ac:dyDescent="0.25">
      <c r="A31" t="s">
        <v>21</v>
      </c>
    </row>
    <row r="32" spans="1:15" x14ac:dyDescent="0.25">
      <c r="A32" t="s">
        <v>6</v>
      </c>
      <c r="B32">
        <v>0.25650000000000001</v>
      </c>
    </row>
    <row r="33" spans="1:3" x14ac:dyDescent="0.25">
      <c r="A33" t="s">
        <v>7</v>
      </c>
      <c r="B33">
        <v>27.693000000000001</v>
      </c>
    </row>
    <row r="34" spans="1:3" x14ac:dyDescent="0.25">
      <c r="A34" t="s">
        <v>41</v>
      </c>
      <c r="B34" t="s">
        <v>42</v>
      </c>
      <c r="C34" t="s">
        <v>43</v>
      </c>
    </row>
    <row r="35" spans="1:3" x14ac:dyDescent="0.25">
      <c r="A35" s="9">
        <v>0.28316849999999999</v>
      </c>
      <c r="B35">
        <f>SQRT(A35)</f>
        <v>0.53213579094062069</v>
      </c>
      <c r="C35">
        <f>(B35*$B$32)+$B$33</f>
        <v>27.829492830376271</v>
      </c>
    </row>
    <row r="36" spans="1:3" x14ac:dyDescent="0.25">
      <c r="A36" s="9">
        <v>0.42475275000000001</v>
      </c>
      <c r="B36">
        <f t="shared" ref="B36:B52" si="8">SQRT(A36)</f>
        <v>0.65173058083843205</v>
      </c>
      <c r="C36">
        <f t="shared" ref="C36:C52" si="9">(B36*$B$32)+$B$33</f>
        <v>27.860168893985058</v>
      </c>
    </row>
    <row r="37" spans="1:3" x14ac:dyDescent="0.25">
      <c r="A37" s="9">
        <v>0.56633699999999998</v>
      </c>
      <c r="B37">
        <f t="shared" si="8"/>
        <v>0.75255365257235973</v>
      </c>
      <c r="C37">
        <f t="shared" si="9"/>
        <v>27.886030011884813</v>
      </c>
    </row>
    <row r="38" spans="1:3" x14ac:dyDescent="0.25">
      <c r="A38" s="9">
        <v>0.70792125000000006</v>
      </c>
      <c r="B38">
        <f t="shared" si="8"/>
        <v>0.84138056193377797</v>
      </c>
      <c r="C38">
        <f t="shared" si="9"/>
        <v>27.908814114136014</v>
      </c>
    </row>
    <row r="39" spans="1:3" x14ac:dyDescent="0.25">
      <c r="A39" s="9">
        <v>0.84950550000000002</v>
      </c>
      <c r="B39">
        <f t="shared" si="8"/>
        <v>0.92168622643500542</v>
      </c>
      <c r="C39">
        <f t="shared" si="9"/>
        <v>27.929412517080582</v>
      </c>
    </row>
    <row r="40" spans="1:3" x14ac:dyDescent="0.25">
      <c r="A40" s="9">
        <v>0.99108974999999999</v>
      </c>
      <c r="B40">
        <f t="shared" si="8"/>
        <v>0.99553490646988363</v>
      </c>
      <c r="C40">
        <f t="shared" si="9"/>
        <v>27.948354703509526</v>
      </c>
    </row>
    <row r="41" spans="1:3" x14ac:dyDescent="0.25">
      <c r="A41" s="9">
        <v>1.132674</v>
      </c>
      <c r="B41">
        <f t="shared" si="8"/>
        <v>1.0642715818812414</v>
      </c>
      <c r="C41">
        <f t="shared" si="9"/>
        <v>27.965985660752541</v>
      </c>
    </row>
    <row r="42" spans="1:3" x14ac:dyDescent="0.25">
      <c r="A42" s="9">
        <v>1.4158425000000001</v>
      </c>
      <c r="B42">
        <f t="shared" si="8"/>
        <v>1.1898918018038447</v>
      </c>
      <c r="C42">
        <f t="shared" si="9"/>
        <v>27.998207247162689</v>
      </c>
    </row>
    <row r="43" spans="1:3" x14ac:dyDescent="0.25">
      <c r="A43" s="9">
        <v>2.1237637500000002</v>
      </c>
      <c r="B43">
        <f t="shared" si="8"/>
        <v>1.4573138817701561</v>
      </c>
      <c r="C43">
        <f t="shared" si="9"/>
        <v>28.066801010674048</v>
      </c>
    </row>
    <row r="44" spans="1:3" x14ac:dyDescent="0.25">
      <c r="A44" s="9">
        <v>2.8316850000000002</v>
      </c>
      <c r="B44">
        <f t="shared" si="8"/>
        <v>1.6827611238675559</v>
      </c>
      <c r="C44">
        <f t="shared" si="9"/>
        <v>28.12462822827203</v>
      </c>
    </row>
    <row r="45" spans="1:3" x14ac:dyDescent="0.25">
      <c r="A45" s="9">
        <v>3.5396062500000003</v>
      </c>
      <c r="B45">
        <f t="shared" si="8"/>
        <v>1.8813841314308994</v>
      </c>
      <c r="C45">
        <f t="shared" si="9"/>
        <v>28.175575029712029</v>
      </c>
    </row>
    <row r="46" spans="1:3" x14ac:dyDescent="0.25">
      <c r="A46" s="9">
        <v>4.2475275000000003</v>
      </c>
      <c r="B46">
        <f t="shared" si="8"/>
        <v>2.0609530562339358</v>
      </c>
      <c r="C46">
        <f t="shared" si="9"/>
        <v>28.221634458924004</v>
      </c>
    </row>
    <row r="47" spans="1:3" x14ac:dyDescent="0.25">
      <c r="A47" s="9">
        <v>4.9554487500000004</v>
      </c>
      <c r="B47">
        <f t="shared" si="8"/>
        <v>2.2260837248405552</v>
      </c>
      <c r="C47">
        <f t="shared" si="9"/>
        <v>28.263990475421604</v>
      </c>
    </row>
    <row r="48" spans="1:3" x14ac:dyDescent="0.25">
      <c r="A48" s="9">
        <v>5.6633700000000005</v>
      </c>
      <c r="B48">
        <f t="shared" si="8"/>
        <v>2.3797836036076894</v>
      </c>
      <c r="C48">
        <f t="shared" si="9"/>
        <v>28.303414494325374</v>
      </c>
    </row>
    <row r="49" spans="1:3" x14ac:dyDescent="0.25">
      <c r="A49" s="9">
        <v>7.0792125000000006</v>
      </c>
      <c r="B49">
        <f t="shared" si="8"/>
        <v>2.6606789547031036</v>
      </c>
      <c r="C49">
        <f t="shared" si="9"/>
        <v>28.375464151881346</v>
      </c>
    </row>
    <row r="50" spans="1:3" x14ac:dyDescent="0.25">
      <c r="A50" s="9">
        <v>8.4950550000000007</v>
      </c>
      <c r="B50">
        <f t="shared" si="8"/>
        <v>2.9146277635403122</v>
      </c>
      <c r="C50">
        <f t="shared" si="9"/>
        <v>28.440602021348091</v>
      </c>
    </row>
    <row r="51" spans="1:3" x14ac:dyDescent="0.25">
      <c r="A51" s="9">
        <v>12.742582500000001</v>
      </c>
      <c r="B51">
        <f t="shared" si="8"/>
        <v>3.5696754054115343</v>
      </c>
      <c r="C51">
        <f t="shared" si="9"/>
        <v>28.608621741488061</v>
      </c>
    </row>
    <row r="52" spans="1:3" x14ac:dyDescent="0.25">
      <c r="A52" s="9">
        <v>19.821795000000002</v>
      </c>
      <c r="B52">
        <f t="shared" si="8"/>
        <v>4.4521674496811103</v>
      </c>
      <c r="C52">
        <f t="shared" si="9"/>
        <v>28.834980950843207</v>
      </c>
    </row>
  </sheetData>
  <mergeCells count="2">
    <mergeCell ref="A6:B6"/>
    <mergeCell ref="E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Calibration Conditions</vt:lpstr>
      <vt:lpstr>Simulation Conditions &amp; Summary</vt:lpstr>
    </vt:vector>
  </TitlesOfParts>
  <Company>HDR,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DeGabriele, Thomas</dc:creator>
  <cp:lastModifiedBy>DeGabriele, Thomas</cp:lastModifiedBy>
  <dcterms:created xsi:type="dcterms:W3CDTF">2018-07-22T21:08:08Z</dcterms:created>
  <dcterms:modified xsi:type="dcterms:W3CDTF">2018-10-03T20:33:03Z</dcterms:modified>
</cp:coreProperties>
</file>